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30" windowWidth="14715" windowHeight="8190" activeTab="0"/>
  </bookViews>
  <sheets>
    <sheet name="załącznik Nr 10 XXVI-237-09 " sheetId="1" r:id="rId1"/>
  </sheets>
  <definedNames/>
  <calcPr fullCalcOnLoad="1"/>
</workbook>
</file>

<file path=xl/sharedStrings.xml><?xml version="1.0" encoding="utf-8"?>
<sst xmlns="http://schemas.openxmlformats.org/spreadsheetml/2006/main" count="68" uniqueCount="66">
  <si>
    <t>Prognoza kwoty długu i spłat na rok 2009 i lata następne</t>
  </si>
  <si>
    <t>w złotych</t>
  </si>
  <si>
    <t>Lp.</t>
  </si>
  <si>
    <t>Wyszczególnienie</t>
  </si>
  <si>
    <t>Kwota długu na dzień 31.12.2008</t>
  </si>
  <si>
    <t xml:space="preserve">Prognoza </t>
  </si>
  <si>
    <t>1.</t>
  </si>
  <si>
    <t>1.1</t>
  </si>
  <si>
    <t xml:space="preserve">Zaciągnięte zobowiązania (bez prefinansowania) z tytułu: </t>
  </si>
  <si>
    <t>1.1.1</t>
  </si>
  <si>
    <t>pożyczek</t>
  </si>
  <si>
    <t>1.1.2</t>
  </si>
  <si>
    <t>kredytów</t>
  </si>
  <si>
    <t>1.1.3</t>
  </si>
  <si>
    <t>obligacji</t>
  </si>
  <si>
    <t>1.2</t>
  </si>
  <si>
    <t>Planowane w roku budżetowym (bez prefinansowania):</t>
  </si>
  <si>
    <t>1.2.1</t>
  </si>
  <si>
    <t>pożyczki</t>
  </si>
  <si>
    <t>1.2.2</t>
  </si>
  <si>
    <t>kredyty,  w tym:</t>
  </si>
  <si>
    <t>EBOiR</t>
  </si>
  <si>
    <t>1.2.3</t>
  </si>
  <si>
    <t>obligacje</t>
  </si>
  <si>
    <t>1.3</t>
  </si>
  <si>
    <t>Pożyczki, kredyty i obligacje na prefinansowanie</t>
  </si>
  <si>
    <t>1.3.1</t>
  </si>
  <si>
    <t xml:space="preserve">Zaciągnięte zobowiązania  </t>
  </si>
  <si>
    <t>1.3.2</t>
  </si>
  <si>
    <t>Planowane zobowiązania</t>
  </si>
  <si>
    <t>Obsługa długu (2.1+2.2+2.3)</t>
  </si>
  <si>
    <t>2.1</t>
  </si>
  <si>
    <t>Spłata rat kapitałowych z wyłączeniem prefinansowania</t>
  </si>
  <si>
    <t>2.1.1</t>
  </si>
  <si>
    <t>2.1.2</t>
  </si>
  <si>
    <t>2.1.3</t>
  </si>
  <si>
    <t>wykup papierów wartościowych</t>
  </si>
  <si>
    <t>2.1.4</t>
  </si>
  <si>
    <t>udzielonych poręczeń</t>
  </si>
  <si>
    <t>2.2</t>
  </si>
  <si>
    <t>Spłata rat kapitałowych z tytułu prefinansowania</t>
  </si>
  <si>
    <t>2.3</t>
  </si>
  <si>
    <t>Spłata odsetek i dyskonta</t>
  </si>
  <si>
    <t>2.4</t>
  </si>
  <si>
    <t>Umorzenie pożyczek z WFOŚiGW</t>
  </si>
  <si>
    <t>2.5</t>
  </si>
  <si>
    <t>Dopłata do spłaty rat kapitałowych kredytu z EFRWP</t>
  </si>
  <si>
    <t>3.</t>
  </si>
  <si>
    <t>Łączna kwota długu na koniec roku budżetowego (1-2.1-2.2)</t>
  </si>
  <si>
    <t>4.</t>
  </si>
  <si>
    <t>Prognozowane dochody budżetowe</t>
  </si>
  <si>
    <t>5.</t>
  </si>
  <si>
    <t>Prognozowane wydatki budżetowe</t>
  </si>
  <si>
    <t>6.</t>
  </si>
  <si>
    <t>Prognozowany wynik finansowy</t>
  </si>
  <si>
    <t>7.</t>
  </si>
  <si>
    <t>Relacje do dochodów (w %):</t>
  </si>
  <si>
    <t>7.1</t>
  </si>
  <si>
    <t>7.2</t>
  </si>
  <si>
    <t>7.3</t>
  </si>
  <si>
    <t>7.4</t>
  </si>
  <si>
    <r>
      <t xml:space="preserve">Zobowiązania wg tytułów dłużnych: </t>
    </r>
    <r>
      <rPr>
        <sz val="10"/>
        <rFont val="Times New Roman"/>
        <family val="1"/>
      </rPr>
      <t>(1.1+1.2+1.3)</t>
    </r>
    <r>
      <rPr>
        <sz val="10"/>
        <color indexed="10"/>
        <rFont val="Times New Roman"/>
        <family val="1"/>
      </rPr>
      <t xml:space="preserve"> </t>
    </r>
  </si>
  <si>
    <r>
      <t xml:space="preserve">długu </t>
    </r>
    <r>
      <rPr>
        <sz val="10"/>
        <rFont val="Times New Roman"/>
        <family val="1"/>
      </rPr>
      <t>(art. 170 ust. 1)         (3:4)</t>
    </r>
  </si>
  <si>
    <r>
      <t xml:space="preserve">długu po uwzględnieniu wyłączeń </t>
    </r>
    <r>
      <rPr>
        <sz val="10"/>
        <rFont val="Times New Roman"/>
        <family val="1"/>
      </rPr>
      <t xml:space="preserve">(art. 170 ust. 3)
</t>
    </r>
  </si>
  <si>
    <r>
      <t xml:space="preserve">spłaty zadłużenia </t>
    </r>
    <r>
      <rPr>
        <sz val="10"/>
        <rFont val="Times New Roman"/>
        <family val="1"/>
      </rPr>
      <t>(art. 169 ust. 1)        (2:4)</t>
    </r>
  </si>
  <si>
    <r>
      <t xml:space="preserve">spłaty zadłużenia po uwzględnieniu wyłączeń </t>
    </r>
    <r>
      <rPr>
        <sz val="10"/>
        <rFont val="Times New Roman"/>
        <family val="1"/>
      </rPr>
      <t>(art. 169 ust. 3)      (2.1+2.3):4</t>
    </r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</si>
</sst>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0"/>
    <numFmt numFmtId="165" formatCode="#,##0.0"/>
    <numFmt numFmtId="166" formatCode="#,##0.0000"/>
    <numFmt numFmtId="167" formatCode="#,##0.00000"/>
    <numFmt numFmtId="168" formatCode="#,##0.000000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  <numFmt numFmtId="173" formatCode="#,0##"/>
    <numFmt numFmtId="174" formatCode="0####"/>
    <numFmt numFmtId="175" formatCode="#,##0.00_ ;\-#,##0.00\ "/>
    <numFmt numFmtId="176" formatCode="#,##0;[Red]#,##0"/>
    <numFmt numFmtId="177" formatCode="0.0%"/>
    <numFmt numFmtId="178" formatCode="0.0"/>
  </numFmts>
  <fonts count="28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2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0"/>
      <name val="Arial CE"/>
      <family val="0"/>
    </font>
    <font>
      <b/>
      <sz val="11"/>
      <color indexed="52"/>
      <name val="Czcionka tekstu podstawowego"/>
      <family val="2"/>
    </font>
    <font>
      <u val="single"/>
      <sz val="12"/>
      <color indexed="36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Arial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6"/>
      <name val="Times New Roman"/>
      <family val="1"/>
    </font>
    <font>
      <sz val="10"/>
      <color indexed="10"/>
      <name val="Times New Roman"/>
      <family val="1"/>
    </font>
    <font>
      <b/>
      <u val="single"/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0" borderId="0">
      <alignment/>
      <protection/>
    </xf>
    <xf numFmtId="0" fontId="14" fillId="20" borderId="1" applyNumberFormat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3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3" borderId="0" applyNumberFormat="0" applyBorder="0" applyAlignment="0" applyProtection="0"/>
  </cellStyleXfs>
  <cellXfs count="44">
    <xf numFmtId="0" fontId="0" fillId="0" borderId="0" xfId="0" applyAlignment="1">
      <alignment/>
    </xf>
    <xf numFmtId="0" fontId="22" fillId="0" borderId="0" xfId="52" applyFont="1" applyAlignment="1">
      <alignment horizontal="center" vertical="center"/>
      <protection/>
    </xf>
    <xf numFmtId="0" fontId="23" fillId="0" borderId="0" xfId="52" applyFont="1">
      <alignment/>
      <protection/>
    </xf>
    <xf numFmtId="0" fontId="22" fillId="0" borderId="0" xfId="52" applyFont="1" applyAlignment="1">
      <alignment horizontal="center" vertical="center"/>
      <protection/>
    </xf>
    <xf numFmtId="0" fontId="23" fillId="0" borderId="0" xfId="52" applyFont="1" applyAlignment="1">
      <alignment horizontal="right"/>
      <protection/>
    </xf>
    <xf numFmtId="0" fontId="24" fillId="20" borderId="10" xfId="52" applyFont="1" applyFill="1" applyBorder="1" applyAlignment="1">
      <alignment horizontal="center" vertical="center" wrapText="1"/>
      <protection/>
    </xf>
    <xf numFmtId="0" fontId="24" fillId="20" borderId="11" xfId="52" applyFont="1" applyFill="1" applyBorder="1" applyAlignment="1">
      <alignment horizontal="center" vertical="center" wrapText="1"/>
      <protection/>
    </xf>
    <xf numFmtId="0" fontId="24" fillId="20" borderId="12" xfId="52" applyFont="1" applyFill="1" applyBorder="1" applyAlignment="1">
      <alignment horizontal="center" vertical="center"/>
      <protection/>
    </xf>
    <xf numFmtId="0" fontId="24" fillId="20" borderId="13" xfId="52" applyFont="1" applyFill="1" applyBorder="1" applyAlignment="1">
      <alignment horizontal="center" vertical="center"/>
      <protection/>
    </xf>
    <xf numFmtId="0" fontId="23" fillId="0" borderId="0" xfId="52" applyFont="1" applyAlignment="1">
      <alignment horizontal="center" vertical="center"/>
      <protection/>
    </xf>
    <xf numFmtId="0" fontId="24" fillId="20" borderId="14" xfId="52" applyFont="1" applyFill="1" applyBorder="1" applyAlignment="1">
      <alignment horizontal="center" vertical="center" wrapText="1"/>
      <protection/>
    </xf>
    <xf numFmtId="0" fontId="24" fillId="20" borderId="10" xfId="52" applyFont="1" applyFill="1" applyBorder="1" applyAlignment="1">
      <alignment horizontal="center" vertical="center" wrapText="1"/>
      <protection/>
    </xf>
    <xf numFmtId="0" fontId="25" fillId="0" borderId="10" xfId="52" applyFont="1" applyBorder="1" applyAlignment="1">
      <alignment horizontal="center" wrapText="1"/>
      <protection/>
    </xf>
    <xf numFmtId="0" fontId="25" fillId="0" borderId="0" xfId="52" applyFont="1">
      <alignment/>
      <protection/>
    </xf>
    <xf numFmtId="0" fontId="24" fillId="0" borderId="10" xfId="52" applyFont="1" applyBorder="1" applyAlignment="1">
      <alignment horizontal="center" vertical="center" wrapText="1"/>
      <protection/>
    </xf>
    <xf numFmtId="0" fontId="24" fillId="0" borderId="10" xfId="52" applyFont="1" applyBorder="1" applyAlignment="1">
      <alignment horizontal="left" vertical="center" wrapText="1"/>
      <protection/>
    </xf>
    <xf numFmtId="3" fontId="23" fillId="0" borderId="10" xfId="52" applyNumberFormat="1" applyFont="1" applyBorder="1" applyAlignment="1">
      <alignment horizontal="right" vertical="center" wrapText="1"/>
      <protection/>
    </xf>
    <xf numFmtId="0" fontId="24" fillId="0" borderId="10" xfId="52" applyFont="1" applyBorder="1" applyAlignment="1">
      <alignment horizontal="center" wrapText="1"/>
      <protection/>
    </xf>
    <xf numFmtId="3" fontId="23" fillId="0" borderId="10" xfId="52" applyNumberFormat="1" applyFont="1" applyBorder="1" applyAlignment="1">
      <alignment horizontal="right" vertical="top" wrapText="1"/>
      <protection/>
    </xf>
    <xf numFmtId="0" fontId="23" fillId="0" borderId="10" xfId="52" applyFont="1" applyBorder="1" applyAlignment="1">
      <alignment horizontal="center" wrapText="1"/>
      <protection/>
    </xf>
    <xf numFmtId="0" fontId="23" fillId="0" borderId="10" xfId="52" applyFont="1" applyBorder="1" applyAlignment="1">
      <alignment horizontal="left" wrapText="1" indent="1"/>
      <protection/>
    </xf>
    <xf numFmtId="0" fontId="24" fillId="0" borderId="10" xfId="52" applyFont="1" applyBorder="1" applyAlignment="1">
      <alignment wrapText="1"/>
      <protection/>
    </xf>
    <xf numFmtId="0" fontId="23" fillId="0" borderId="10" xfId="52" applyFont="1" applyBorder="1" applyAlignment="1">
      <alignment horizontal="right" vertical="center"/>
      <protection/>
    </xf>
    <xf numFmtId="3" fontId="23" fillId="0" borderId="10" xfId="52" applyNumberFormat="1" applyFont="1" applyBorder="1" applyAlignment="1">
      <alignment horizontal="center" vertical="top" wrapText="1"/>
      <protection/>
    </xf>
    <xf numFmtId="0" fontId="23" fillId="0" borderId="10" xfId="52" applyFont="1" applyBorder="1" applyAlignment="1">
      <alignment horizontal="left" wrapText="1" indent="8"/>
      <protection/>
    </xf>
    <xf numFmtId="3" fontId="24" fillId="0" borderId="10" xfId="52" applyNumberFormat="1" applyFont="1" applyBorder="1" applyAlignment="1">
      <alignment horizontal="right" wrapText="1"/>
      <protection/>
    </xf>
    <xf numFmtId="3" fontId="24" fillId="0" borderId="10" xfId="52" applyNumberFormat="1" applyFont="1" applyBorder="1" applyAlignment="1">
      <alignment wrapText="1"/>
      <protection/>
    </xf>
    <xf numFmtId="3" fontId="24" fillId="0" borderId="10" xfId="52" applyNumberFormat="1" applyFont="1" applyBorder="1" applyAlignment="1">
      <alignment horizontal="right" vertical="center" wrapText="1"/>
      <protection/>
    </xf>
    <xf numFmtId="0" fontId="23" fillId="0" borderId="10" xfId="52" applyFont="1" applyBorder="1" applyAlignment="1">
      <alignment wrapText="1"/>
      <protection/>
    </xf>
    <xf numFmtId="3" fontId="23" fillId="0" borderId="10" xfId="52" applyNumberFormat="1" applyFont="1" applyBorder="1" applyAlignment="1">
      <alignment horizontal="right" wrapText="1"/>
      <protection/>
    </xf>
    <xf numFmtId="3" fontId="23" fillId="0" borderId="10" xfId="52" applyNumberFormat="1" applyFont="1" applyBorder="1" applyAlignment="1">
      <alignment wrapText="1"/>
      <protection/>
    </xf>
    <xf numFmtId="3" fontId="23" fillId="0" borderId="10" xfId="52" applyNumberFormat="1" applyFont="1" applyBorder="1" applyAlignment="1">
      <alignment horizontal="right" vertical="center"/>
      <protection/>
    </xf>
    <xf numFmtId="0" fontId="23" fillId="0" borderId="10" xfId="52" applyFont="1" applyBorder="1" applyAlignment="1">
      <alignment horizontal="right" vertical="top" wrapText="1"/>
      <protection/>
    </xf>
    <xf numFmtId="0" fontId="23" fillId="0" borderId="10" xfId="52" applyFont="1" applyBorder="1" applyAlignment="1">
      <alignment horizontal="center" vertical="top" wrapText="1"/>
      <protection/>
    </xf>
    <xf numFmtId="3" fontId="24" fillId="0" borderId="10" xfId="52" applyNumberFormat="1" applyFont="1" applyBorder="1" applyAlignment="1">
      <alignment horizontal="right" vertical="top" wrapText="1"/>
      <protection/>
    </xf>
    <xf numFmtId="3" fontId="24" fillId="0" borderId="10" xfId="52" applyNumberFormat="1" applyFont="1" applyBorder="1" applyAlignment="1">
      <alignment horizontal="right" vertical="center"/>
      <protection/>
    </xf>
    <xf numFmtId="0" fontId="24" fillId="0" borderId="0" xfId="52" applyFont="1">
      <alignment/>
      <protection/>
    </xf>
    <xf numFmtId="3" fontId="27" fillId="0" borderId="10" xfId="52" applyNumberFormat="1" applyFont="1" applyBorder="1" applyAlignment="1">
      <alignment horizontal="right" vertical="top" wrapText="1"/>
      <protection/>
    </xf>
    <xf numFmtId="176" fontId="23" fillId="0" borderId="10" xfId="52" applyNumberFormat="1" applyFont="1" applyBorder="1" applyAlignment="1">
      <alignment horizontal="right" vertical="center" wrapText="1"/>
      <protection/>
    </xf>
    <xf numFmtId="0" fontId="23" fillId="0" borderId="0" xfId="52" applyFont="1" applyAlignment="1">
      <alignment horizontal="left" vertical="center"/>
      <protection/>
    </xf>
    <xf numFmtId="10" fontId="23" fillId="0" borderId="10" xfId="55" applyNumberFormat="1" applyFont="1" applyBorder="1" applyAlignment="1">
      <alignment horizontal="center" vertical="center" wrapText="1"/>
    </xf>
    <xf numFmtId="0" fontId="24" fillId="0" borderId="10" xfId="52" applyFont="1" applyBorder="1" applyAlignment="1">
      <alignment horizontal="left" wrapText="1" indent="1"/>
      <protection/>
    </xf>
    <xf numFmtId="10" fontId="23" fillId="0" borderId="10" xfId="55" applyNumberFormat="1" applyFont="1" applyBorder="1" applyAlignment="1">
      <alignment horizontal="center" vertical="top" wrapText="1"/>
    </xf>
    <xf numFmtId="3" fontId="23" fillId="0" borderId="0" xfId="52" applyNumberFormat="1" applyFont="1">
      <alignment/>
      <protection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załączniki do budżetu gminy na 2009 rok----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9"/>
  <dimension ref="A1:J40"/>
  <sheetViews>
    <sheetView tabSelected="1" workbookViewId="0" topLeftCell="B1">
      <selection activeCell="D28" sqref="D28"/>
    </sheetView>
  </sheetViews>
  <sheetFormatPr defaultColWidth="9.140625" defaultRowHeight="12.75"/>
  <cols>
    <col min="1" max="1" width="6.28125" style="2" customWidth="1"/>
    <col min="2" max="2" width="52.7109375" style="2" customWidth="1"/>
    <col min="3" max="3" width="11.57421875" style="2" customWidth="1"/>
    <col min="4" max="4" width="12.140625" style="2" customWidth="1"/>
    <col min="5" max="5" width="10.7109375" style="2" customWidth="1"/>
    <col min="6" max="9" width="10.140625" style="2" customWidth="1"/>
    <col min="10" max="10" width="10.140625" style="2" bestFit="1" customWidth="1"/>
    <col min="11" max="16384" width="8.00390625" style="2" customWidth="1"/>
  </cols>
  <sheetData>
    <row r="1" spans="1:9" ht="18.7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9" customHeight="1">
      <c r="A2" s="3"/>
      <c r="B2" s="3"/>
      <c r="C2" s="3"/>
      <c r="D2" s="3"/>
      <c r="E2" s="3"/>
      <c r="F2" s="3"/>
      <c r="G2" s="3"/>
      <c r="H2" s="3"/>
      <c r="I2" s="3"/>
    </row>
    <row r="3" ht="12.75">
      <c r="I3" s="4" t="s">
        <v>1</v>
      </c>
    </row>
    <row r="4" spans="1:10" s="9" customFormat="1" ht="15" customHeight="1">
      <c r="A4" s="5" t="s">
        <v>2</v>
      </c>
      <c r="B4" s="5" t="s">
        <v>3</v>
      </c>
      <c r="C4" s="6" t="s">
        <v>4</v>
      </c>
      <c r="D4" s="7" t="s">
        <v>5</v>
      </c>
      <c r="E4" s="8"/>
      <c r="F4" s="8"/>
      <c r="G4" s="8"/>
      <c r="H4" s="8"/>
      <c r="I4" s="8"/>
      <c r="J4" s="8"/>
    </row>
    <row r="5" spans="1:10" s="9" customFormat="1" ht="23.25" customHeight="1">
      <c r="A5" s="5"/>
      <c r="B5" s="5"/>
      <c r="C5" s="10"/>
      <c r="D5" s="11">
        <v>2009</v>
      </c>
      <c r="E5" s="11">
        <v>2010</v>
      </c>
      <c r="F5" s="11">
        <v>2011</v>
      </c>
      <c r="G5" s="11">
        <v>2012</v>
      </c>
      <c r="H5" s="11">
        <v>2013</v>
      </c>
      <c r="I5" s="11">
        <v>2014</v>
      </c>
      <c r="J5" s="11">
        <v>2015</v>
      </c>
    </row>
    <row r="6" spans="1:10" s="13" customFormat="1" ht="8.25">
      <c r="A6" s="12">
        <v>1</v>
      </c>
      <c r="B6" s="12">
        <v>2</v>
      </c>
      <c r="C6" s="12">
        <v>3</v>
      </c>
      <c r="D6" s="12">
        <v>4</v>
      </c>
      <c r="E6" s="12">
        <v>5</v>
      </c>
      <c r="F6" s="12">
        <v>6</v>
      </c>
      <c r="G6" s="12">
        <v>7</v>
      </c>
      <c r="H6" s="12">
        <v>8</v>
      </c>
      <c r="I6" s="12">
        <v>9</v>
      </c>
      <c r="J6" s="12">
        <v>10</v>
      </c>
    </row>
    <row r="7" spans="1:10" s="9" customFormat="1" ht="19.5" customHeight="1">
      <c r="A7" s="14" t="s">
        <v>6</v>
      </c>
      <c r="B7" s="15" t="s">
        <v>61</v>
      </c>
      <c r="C7" s="16">
        <f aca="true" t="shared" si="0" ref="C7:J7">C8+C12+C17</f>
        <v>7247821</v>
      </c>
      <c r="D7" s="16">
        <f t="shared" si="0"/>
        <v>13582621</v>
      </c>
      <c r="E7" s="16">
        <f t="shared" si="0"/>
        <v>12594947</v>
      </c>
      <c r="F7" s="16">
        <f t="shared" si="0"/>
        <v>10104720</v>
      </c>
      <c r="G7" s="16">
        <f t="shared" si="0"/>
        <v>6826000</v>
      </c>
      <c r="H7" s="16">
        <f t="shared" si="0"/>
        <v>3850600</v>
      </c>
      <c r="I7" s="16">
        <f t="shared" si="0"/>
        <v>800000</v>
      </c>
      <c r="J7" s="16">
        <f t="shared" si="0"/>
        <v>0</v>
      </c>
    </row>
    <row r="8" spans="1:10" ht="25.5" customHeight="1">
      <c r="A8" s="17" t="s">
        <v>7</v>
      </c>
      <c r="B8" s="15" t="s">
        <v>8</v>
      </c>
      <c r="C8" s="18">
        <f aca="true" t="shared" si="1" ref="C8:J8">SUM(C9:C11)</f>
        <v>7247821</v>
      </c>
      <c r="D8" s="18">
        <f t="shared" si="1"/>
        <v>7247821</v>
      </c>
      <c r="E8" s="18">
        <f t="shared" si="1"/>
        <v>11844947</v>
      </c>
      <c r="F8" s="18">
        <f t="shared" si="1"/>
        <v>10104720</v>
      </c>
      <c r="G8" s="18">
        <f t="shared" si="1"/>
        <v>6826000</v>
      </c>
      <c r="H8" s="18">
        <f t="shared" si="1"/>
        <v>3850600</v>
      </c>
      <c r="I8" s="18">
        <f t="shared" si="1"/>
        <v>800000</v>
      </c>
      <c r="J8" s="18">
        <f t="shared" si="1"/>
        <v>0</v>
      </c>
    </row>
    <row r="9" spans="1:10" ht="15" customHeight="1">
      <c r="A9" s="19" t="s">
        <v>9</v>
      </c>
      <c r="B9" s="20" t="s">
        <v>10</v>
      </c>
      <c r="C9" s="18">
        <v>2707841</v>
      </c>
      <c r="D9" s="18">
        <v>2707841</v>
      </c>
      <c r="E9" s="18">
        <f aca="true" t="shared" si="2" ref="E9:J9">D9+D13-D22-D28</f>
        <v>4494947</v>
      </c>
      <c r="F9" s="18">
        <f t="shared" si="2"/>
        <v>3054720</v>
      </c>
      <c r="G9" s="18">
        <f t="shared" si="2"/>
        <v>1626000</v>
      </c>
      <c r="H9" s="18">
        <f t="shared" si="2"/>
        <v>750600</v>
      </c>
      <c r="I9" s="18">
        <f t="shared" si="2"/>
        <v>0</v>
      </c>
      <c r="J9" s="18">
        <f t="shared" si="2"/>
        <v>0</v>
      </c>
    </row>
    <row r="10" spans="1:10" ht="15" customHeight="1">
      <c r="A10" s="19" t="s">
        <v>11</v>
      </c>
      <c r="B10" s="20" t="s">
        <v>12</v>
      </c>
      <c r="C10" s="18">
        <v>1839980</v>
      </c>
      <c r="D10" s="18">
        <f>C10+C14-C23</f>
        <v>1839980</v>
      </c>
      <c r="E10" s="18">
        <f>D10+D14-D23-D29</f>
        <v>1550000</v>
      </c>
      <c r="F10" s="18">
        <f>E10+E14-E23</f>
        <v>1650000</v>
      </c>
      <c r="G10" s="18">
        <f>F10+F14-F23</f>
        <v>900000</v>
      </c>
      <c r="H10" s="18">
        <f>G10+G14-G23</f>
        <v>300000</v>
      </c>
      <c r="I10" s="18">
        <f>H10+H14-H23</f>
        <v>0</v>
      </c>
      <c r="J10" s="18">
        <f>I10+I14-I23</f>
        <v>0</v>
      </c>
    </row>
    <row r="11" spans="1:10" ht="15" customHeight="1">
      <c r="A11" s="19" t="s">
        <v>13</v>
      </c>
      <c r="B11" s="20" t="s">
        <v>14</v>
      </c>
      <c r="C11" s="18">
        <v>2700000</v>
      </c>
      <c r="D11" s="18">
        <v>2700000</v>
      </c>
      <c r="E11" s="18">
        <f aca="true" t="shared" si="3" ref="E11:J11">D11+D16-D24</f>
        <v>5800000</v>
      </c>
      <c r="F11" s="18">
        <f t="shared" si="3"/>
        <v>5400000</v>
      </c>
      <c r="G11" s="18">
        <f t="shared" si="3"/>
        <v>4300000</v>
      </c>
      <c r="H11" s="18">
        <f t="shared" si="3"/>
        <v>2800000</v>
      </c>
      <c r="I11" s="18">
        <f t="shared" si="3"/>
        <v>800000</v>
      </c>
      <c r="J11" s="18">
        <f t="shared" si="3"/>
        <v>0</v>
      </c>
    </row>
    <row r="12" spans="1:10" ht="15" customHeight="1">
      <c r="A12" s="17" t="s">
        <v>15</v>
      </c>
      <c r="B12" s="21" t="s">
        <v>16</v>
      </c>
      <c r="C12" s="18">
        <f aca="true" t="shared" si="4" ref="C12:I12">SUM(C13:C16)</f>
        <v>0</v>
      </c>
      <c r="D12" s="18">
        <f t="shared" si="4"/>
        <v>6334800</v>
      </c>
      <c r="E12" s="18">
        <f t="shared" si="4"/>
        <v>750000</v>
      </c>
      <c r="F12" s="18">
        <f t="shared" si="4"/>
        <v>0</v>
      </c>
      <c r="G12" s="18">
        <f t="shared" si="4"/>
        <v>0</v>
      </c>
      <c r="H12" s="18">
        <f t="shared" si="4"/>
        <v>0</v>
      </c>
      <c r="I12" s="18">
        <f t="shared" si="4"/>
        <v>0</v>
      </c>
      <c r="J12" s="22"/>
    </row>
    <row r="13" spans="1:10" ht="15" customHeight="1">
      <c r="A13" s="19" t="s">
        <v>17</v>
      </c>
      <c r="B13" s="20" t="s">
        <v>18</v>
      </c>
      <c r="C13" s="18"/>
      <c r="D13" s="18">
        <f>1060800+612000+612000</f>
        <v>2284800</v>
      </c>
      <c r="E13" s="18"/>
      <c r="F13" s="23"/>
      <c r="G13" s="23"/>
      <c r="H13" s="23"/>
      <c r="I13" s="23"/>
      <c r="J13" s="22"/>
    </row>
    <row r="14" spans="1:10" ht="15" customHeight="1">
      <c r="A14" s="19" t="s">
        <v>19</v>
      </c>
      <c r="B14" s="20" t="s">
        <v>20</v>
      </c>
      <c r="C14" s="18"/>
      <c r="D14" s="18">
        <v>750000</v>
      </c>
      <c r="E14" s="18">
        <v>750000</v>
      </c>
      <c r="F14" s="18">
        <v>0</v>
      </c>
      <c r="G14" s="23"/>
      <c r="H14" s="23"/>
      <c r="I14" s="23"/>
      <c r="J14" s="22"/>
    </row>
    <row r="15" spans="1:10" ht="15" customHeight="1">
      <c r="A15" s="19"/>
      <c r="B15" s="24" t="s">
        <v>21</v>
      </c>
      <c r="C15" s="18"/>
      <c r="D15" s="18"/>
      <c r="E15" s="23"/>
      <c r="F15" s="23"/>
      <c r="G15" s="23"/>
      <c r="H15" s="23"/>
      <c r="I15" s="23"/>
      <c r="J15" s="22"/>
    </row>
    <row r="16" spans="1:10" ht="15" customHeight="1">
      <c r="A16" s="19" t="s">
        <v>22</v>
      </c>
      <c r="B16" s="20" t="s">
        <v>23</v>
      </c>
      <c r="C16" s="18"/>
      <c r="D16" s="18">
        <v>3300000</v>
      </c>
      <c r="E16" s="18">
        <v>0</v>
      </c>
      <c r="F16" s="23"/>
      <c r="G16" s="23"/>
      <c r="H16" s="23"/>
      <c r="I16" s="23"/>
      <c r="J16" s="22"/>
    </row>
    <row r="17" spans="1:10" ht="15" customHeight="1">
      <c r="A17" s="17" t="s">
        <v>24</v>
      </c>
      <c r="B17" s="21" t="s">
        <v>25</v>
      </c>
      <c r="C17" s="25">
        <f aca="true" t="shared" si="5" ref="C17:J17">SUM(C18:C19)</f>
        <v>0</v>
      </c>
      <c r="D17" s="25">
        <f t="shared" si="5"/>
        <v>0</v>
      </c>
      <c r="E17" s="26">
        <f t="shared" si="5"/>
        <v>0</v>
      </c>
      <c r="F17" s="26">
        <f t="shared" si="5"/>
        <v>0</v>
      </c>
      <c r="G17" s="26">
        <f t="shared" si="5"/>
        <v>0</v>
      </c>
      <c r="H17" s="26">
        <f t="shared" si="5"/>
        <v>0</v>
      </c>
      <c r="I17" s="26">
        <f t="shared" si="5"/>
        <v>0</v>
      </c>
      <c r="J17" s="27">
        <f t="shared" si="5"/>
        <v>0</v>
      </c>
    </row>
    <row r="18" spans="1:10" ht="15" customHeight="1">
      <c r="A18" s="19" t="s">
        <v>26</v>
      </c>
      <c r="B18" s="28" t="s">
        <v>27</v>
      </c>
      <c r="C18" s="29"/>
      <c r="D18" s="29"/>
      <c r="E18" s="30"/>
      <c r="F18" s="30"/>
      <c r="G18" s="30"/>
      <c r="H18" s="30"/>
      <c r="I18" s="30"/>
      <c r="J18" s="22"/>
    </row>
    <row r="19" spans="1:10" ht="15" customHeight="1">
      <c r="A19" s="19" t="s">
        <v>28</v>
      </c>
      <c r="B19" s="28" t="s">
        <v>29</v>
      </c>
      <c r="C19" s="29"/>
      <c r="D19" s="29"/>
      <c r="E19" s="30"/>
      <c r="F19" s="30"/>
      <c r="G19" s="30"/>
      <c r="H19" s="30"/>
      <c r="I19" s="30"/>
      <c r="J19" s="22"/>
    </row>
    <row r="20" spans="1:10" s="9" customFormat="1" ht="22.5" customHeight="1">
      <c r="A20" s="14">
        <v>2</v>
      </c>
      <c r="B20" s="15" t="s">
        <v>30</v>
      </c>
      <c r="C20" s="16">
        <f>SUM(C27,C26,C21)</f>
        <v>180065</v>
      </c>
      <c r="D20" s="16">
        <f aca="true" t="shared" si="6" ref="D20:J20">D21+D26+D27</f>
        <v>2174476</v>
      </c>
      <c r="E20" s="16">
        <f t="shared" si="6"/>
        <v>3102086</v>
      </c>
      <c r="F20" s="16">
        <f t="shared" si="6"/>
        <v>3751736</v>
      </c>
      <c r="G20" s="16">
        <f t="shared" si="6"/>
        <v>3271938</v>
      </c>
      <c r="H20" s="16">
        <f t="shared" si="6"/>
        <v>3163224</v>
      </c>
      <c r="I20" s="16">
        <f t="shared" si="6"/>
        <v>815123</v>
      </c>
      <c r="J20" s="16">
        <f t="shared" si="6"/>
        <v>21798</v>
      </c>
    </row>
    <row r="21" spans="1:10" s="9" customFormat="1" ht="15" customHeight="1">
      <c r="A21" s="14" t="s">
        <v>31</v>
      </c>
      <c r="B21" s="15" t="s">
        <v>32</v>
      </c>
      <c r="C21" s="16">
        <f aca="true" t="shared" si="7" ref="C21:J21">SUM(C22:C25)</f>
        <v>0</v>
      </c>
      <c r="D21" s="16">
        <f t="shared" si="7"/>
        <v>1664226</v>
      </c>
      <c r="E21" s="16">
        <f t="shared" si="7"/>
        <v>2490227</v>
      </c>
      <c r="F21" s="16">
        <f t="shared" si="7"/>
        <v>3278720</v>
      </c>
      <c r="G21" s="16">
        <f t="shared" si="7"/>
        <v>2975400</v>
      </c>
      <c r="H21" s="16">
        <f t="shared" si="7"/>
        <v>3050600</v>
      </c>
      <c r="I21" s="16">
        <f t="shared" si="7"/>
        <v>800000</v>
      </c>
      <c r="J21" s="16">
        <f t="shared" si="7"/>
        <v>0</v>
      </c>
    </row>
    <row r="22" spans="1:10" ht="15" customHeight="1">
      <c r="A22" s="19" t="s">
        <v>33</v>
      </c>
      <c r="B22" s="20" t="s">
        <v>10</v>
      </c>
      <c r="C22" s="18"/>
      <c r="D22" s="18">
        <v>446746</v>
      </c>
      <c r="E22" s="18">
        <f>1120227+160000+160000</f>
        <v>1440227</v>
      </c>
      <c r="F22" s="18">
        <f>1068720+200000+160000</f>
        <v>1428720</v>
      </c>
      <c r="G22" s="18">
        <f>515400+200000+160000</f>
        <v>875400</v>
      </c>
      <c r="H22" s="18">
        <f>566600+52000+132000</f>
        <v>750600</v>
      </c>
      <c r="I22" s="18"/>
      <c r="J22" s="22">
        <v>0</v>
      </c>
    </row>
    <row r="23" spans="1:10" ht="15" customHeight="1">
      <c r="A23" s="19" t="s">
        <v>34</v>
      </c>
      <c r="B23" s="20" t="s">
        <v>12</v>
      </c>
      <c r="C23" s="18"/>
      <c r="D23" s="18">
        <v>1017480</v>
      </c>
      <c r="E23" s="18">
        <v>650000</v>
      </c>
      <c r="F23" s="18">
        <v>750000</v>
      </c>
      <c r="G23" s="18">
        <v>600000</v>
      </c>
      <c r="H23" s="18">
        <v>300000</v>
      </c>
      <c r="I23" s="18">
        <v>0</v>
      </c>
      <c r="J23" s="22"/>
    </row>
    <row r="24" spans="1:10" ht="15" customHeight="1">
      <c r="A24" s="19" t="s">
        <v>35</v>
      </c>
      <c r="B24" s="20" t="s">
        <v>36</v>
      </c>
      <c r="C24" s="18"/>
      <c r="D24" s="18">
        <v>200000</v>
      </c>
      <c r="E24" s="16">
        <v>400000</v>
      </c>
      <c r="F24" s="18">
        <v>1100000</v>
      </c>
      <c r="G24" s="18">
        <v>1500000</v>
      </c>
      <c r="H24" s="18">
        <v>2000000</v>
      </c>
      <c r="I24" s="18">
        <v>800000</v>
      </c>
      <c r="J24" s="31">
        <v>0</v>
      </c>
    </row>
    <row r="25" spans="1:10" ht="15" customHeight="1">
      <c r="A25" s="19" t="s">
        <v>37</v>
      </c>
      <c r="B25" s="20" t="s">
        <v>38</v>
      </c>
      <c r="C25" s="18"/>
      <c r="D25" s="32"/>
      <c r="E25" s="33"/>
      <c r="F25" s="33"/>
      <c r="G25" s="33"/>
      <c r="H25" s="33"/>
      <c r="I25" s="33"/>
      <c r="J25" s="22"/>
    </row>
    <row r="26" spans="1:10" ht="15" customHeight="1">
      <c r="A26" s="17" t="s">
        <v>39</v>
      </c>
      <c r="B26" s="21" t="s">
        <v>40</v>
      </c>
      <c r="C26" s="18"/>
      <c r="D26" s="32"/>
      <c r="E26" s="33"/>
      <c r="F26" s="33"/>
      <c r="G26" s="33"/>
      <c r="H26" s="33"/>
      <c r="I26" s="33"/>
      <c r="J26" s="22"/>
    </row>
    <row r="27" spans="1:10" s="36" customFormat="1" ht="14.25" customHeight="1">
      <c r="A27" s="17" t="s">
        <v>41</v>
      </c>
      <c r="B27" s="21" t="s">
        <v>42</v>
      </c>
      <c r="C27" s="34">
        <v>180065</v>
      </c>
      <c r="D27" s="34">
        <v>510250</v>
      </c>
      <c r="E27" s="34">
        <f>575823+18840+17196</f>
        <v>611859</v>
      </c>
      <c r="F27" s="34">
        <f>447182+13240+12594</f>
        <v>473016</v>
      </c>
      <c r="G27" s="34">
        <f>282559+8385+5594</f>
        <v>296538</v>
      </c>
      <c r="H27" s="34">
        <f>110420+1910+294</f>
        <v>112624</v>
      </c>
      <c r="I27" s="34">
        <f>15123</f>
        <v>15123</v>
      </c>
      <c r="J27" s="35">
        <f>21798</f>
        <v>21798</v>
      </c>
    </row>
    <row r="28" spans="1:10" s="36" customFormat="1" ht="14.25" customHeight="1">
      <c r="A28" s="17" t="s">
        <v>43</v>
      </c>
      <c r="B28" s="21" t="s">
        <v>44</v>
      </c>
      <c r="C28" s="34"/>
      <c r="D28" s="18">
        <v>50948</v>
      </c>
      <c r="E28" s="34"/>
      <c r="F28" s="34"/>
      <c r="G28" s="34"/>
      <c r="H28" s="34"/>
      <c r="I28" s="34"/>
      <c r="J28" s="35"/>
    </row>
    <row r="29" spans="1:10" s="36" customFormat="1" ht="14.25" customHeight="1">
      <c r="A29" s="17" t="s">
        <v>45</v>
      </c>
      <c r="B29" s="21" t="s">
        <v>46</v>
      </c>
      <c r="C29" s="34"/>
      <c r="D29" s="18">
        <v>22500</v>
      </c>
      <c r="E29" s="34"/>
      <c r="F29" s="34"/>
      <c r="G29" s="34"/>
      <c r="H29" s="34"/>
      <c r="I29" s="34"/>
      <c r="J29" s="35"/>
    </row>
    <row r="30" spans="1:10" s="36" customFormat="1" ht="14.25" customHeight="1">
      <c r="A30" s="17" t="s">
        <v>47</v>
      </c>
      <c r="B30" s="21" t="s">
        <v>48</v>
      </c>
      <c r="C30" s="37">
        <v>7247821</v>
      </c>
      <c r="D30" s="37">
        <f aca="true" t="shared" si="8" ref="D30:J30">D7-D21-D26</f>
        <v>11918395</v>
      </c>
      <c r="E30" s="37">
        <f t="shared" si="8"/>
        <v>10104720</v>
      </c>
      <c r="F30" s="37">
        <f t="shared" si="8"/>
        <v>6826000</v>
      </c>
      <c r="G30" s="37">
        <f t="shared" si="8"/>
        <v>3850600</v>
      </c>
      <c r="H30" s="37">
        <f t="shared" si="8"/>
        <v>800000</v>
      </c>
      <c r="I30" s="37">
        <f t="shared" si="8"/>
        <v>0</v>
      </c>
      <c r="J30" s="37">
        <f t="shared" si="8"/>
        <v>0</v>
      </c>
    </row>
    <row r="31" spans="1:10" s="9" customFormat="1" ht="22.5" customHeight="1">
      <c r="A31" s="14" t="s">
        <v>49</v>
      </c>
      <c r="B31" s="15" t="s">
        <v>50</v>
      </c>
      <c r="C31" s="16">
        <v>25512473</v>
      </c>
      <c r="D31" s="16">
        <v>26884128</v>
      </c>
      <c r="E31" s="16">
        <v>26590157</v>
      </c>
      <c r="F31" s="16">
        <v>26829310</v>
      </c>
      <c r="G31" s="16">
        <v>26219892</v>
      </c>
      <c r="H31" s="16">
        <v>26930832</v>
      </c>
      <c r="I31" s="16">
        <v>26008092</v>
      </c>
      <c r="J31" s="31">
        <v>26969834</v>
      </c>
    </row>
    <row r="32" spans="1:10" s="39" customFormat="1" ht="22.5" customHeight="1">
      <c r="A32" s="14" t="s">
        <v>51</v>
      </c>
      <c r="B32" s="15" t="s">
        <v>52</v>
      </c>
      <c r="C32" s="16">
        <v>29270774</v>
      </c>
      <c r="D32" s="38">
        <v>31695954</v>
      </c>
      <c r="E32" s="16">
        <v>25069930</v>
      </c>
      <c r="F32" s="16">
        <v>23910590</v>
      </c>
      <c r="G32" s="16">
        <v>23604492</v>
      </c>
      <c r="H32" s="16">
        <v>24064232</v>
      </c>
      <c r="I32" s="16">
        <v>25208092</v>
      </c>
      <c r="J32" s="31">
        <v>26969834</v>
      </c>
    </row>
    <row r="33" spans="1:10" s="39" customFormat="1" ht="22.5" customHeight="1">
      <c r="A33" s="14" t="s">
        <v>53</v>
      </c>
      <c r="B33" s="15" t="s">
        <v>54</v>
      </c>
      <c r="C33" s="16">
        <f aca="true" t="shared" si="9" ref="C33:J33">(C31-C32)</f>
        <v>-3758301</v>
      </c>
      <c r="D33" s="16">
        <f t="shared" si="9"/>
        <v>-4811826</v>
      </c>
      <c r="E33" s="16">
        <f t="shared" si="9"/>
        <v>1520227</v>
      </c>
      <c r="F33" s="16">
        <f t="shared" si="9"/>
        <v>2918720</v>
      </c>
      <c r="G33" s="16">
        <f t="shared" si="9"/>
        <v>2615400</v>
      </c>
      <c r="H33" s="16">
        <f t="shared" si="9"/>
        <v>2866600</v>
      </c>
      <c r="I33" s="16">
        <f t="shared" si="9"/>
        <v>800000</v>
      </c>
      <c r="J33" s="16">
        <f t="shared" si="9"/>
        <v>0</v>
      </c>
    </row>
    <row r="34" spans="1:10" s="9" customFormat="1" ht="22.5" customHeight="1">
      <c r="A34" s="14" t="s">
        <v>55</v>
      </c>
      <c r="B34" s="15" t="s">
        <v>56</v>
      </c>
      <c r="C34" s="40"/>
      <c r="D34" s="40"/>
      <c r="E34" s="40"/>
      <c r="F34" s="40"/>
      <c r="G34" s="40"/>
      <c r="H34" s="40"/>
      <c r="I34" s="40"/>
      <c r="J34" s="22"/>
    </row>
    <row r="35" spans="1:10" ht="15" customHeight="1">
      <c r="A35" s="17" t="s">
        <v>57</v>
      </c>
      <c r="B35" s="41" t="s">
        <v>62</v>
      </c>
      <c r="C35" s="42">
        <f aca="true" t="shared" si="10" ref="C35:J35">C30/C31</f>
        <v>0.28408931584170616</v>
      </c>
      <c r="D35" s="42">
        <f t="shared" si="10"/>
        <v>0.44332458914047723</v>
      </c>
      <c r="E35" s="42">
        <f t="shared" si="10"/>
        <v>0.38001731242128434</v>
      </c>
      <c r="F35" s="42">
        <f t="shared" si="10"/>
        <v>0.25442324085114376</v>
      </c>
      <c r="G35" s="42">
        <f t="shared" si="10"/>
        <v>0.1468579657002401</v>
      </c>
      <c r="H35" s="42">
        <f t="shared" si="10"/>
        <v>0.029705729106326906</v>
      </c>
      <c r="I35" s="42">
        <f t="shared" si="10"/>
        <v>0</v>
      </c>
      <c r="J35" s="42">
        <f t="shared" si="10"/>
        <v>0</v>
      </c>
    </row>
    <row r="36" spans="1:10" ht="28.5" customHeight="1">
      <c r="A36" s="17" t="s">
        <v>58</v>
      </c>
      <c r="B36" s="41" t="s">
        <v>63</v>
      </c>
      <c r="C36" s="42">
        <f aca="true" t="shared" si="11" ref="C36:J36">C30/C31</f>
        <v>0.28408931584170616</v>
      </c>
      <c r="D36" s="42">
        <f t="shared" si="11"/>
        <v>0.44332458914047723</v>
      </c>
      <c r="E36" s="42">
        <f t="shared" si="11"/>
        <v>0.38001731242128434</v>
      </c>
      <c r="F36" s="42">
        <f t="shared" si="11"/>
        <v>0.25442324085114376</v>
      </c>
      <c r="G36" s="42">
        <f t="shared" si="11"/>
        <v>0.1468579657002401</v>
      </c>
      <c r="H36" s="42">
        <f t="shared" si="11"/>
        <v>0.029705729106326906</v>
      </c>
      <c r="I36" s="42">
        <f t="shared" si="11"/>
        <v>0</v>
      </c>
      <c r="J36" s="42">
        <f t="shared" si="11"/>
        <v>0</v>
      </c>
    </row>
    <row r="37" spans="1:10" ht="15" customHeight="1">
      <c r="A37" s="17" t="s">
        <v>59</v>
      </c>
      <c r="B37" s="41" t="s">
        <v>64</v>
      </c>
      <c r="C37" s="42">
        <f aca="true" t="shared" si="12" ref="C37:J37">C20/C31</f>
        <v>0.007057920257279645</v>
      </c>
      <c r="D37" s="42">
        <f t="shared" si="12"/>
        <v>0.08088326316553768</v>
      </c>
      <c r="E37" s="42">
        <f t="shared" si="12"/>
        <v>0.11666294411123634</v>
      </c>
      <c r="F37" s="42">
        <f t="shared" si="12"/>
        <v>0.13983721534396523</v>
      </c>
      <c r="G37" s="42">
        <f t="shared" si="12"/>
        <v>0.12478838585605158</v>
      </c>
      <c r="H37" s="42">
        <f t="shared" si="12"/>
        <v>0.11745734405828977</v>
      </c>
      <c r="I37" s="42">
        <f t="shared" si="12"/>
        <v>0.031341130291295496</v>
      </c>
      <c r="J37" s="42">
        <f t="shared" si="12"/>
        <v>0.0008082363428710759</v>
      </c>
    </row>
    <row r="38" spans="1:10" ht="25.5" customHeight="1">
      <c r="A38" s="17" t="s">
        <v>60</v>
      </c>
      <c r="B38" s="41" t="s">
        <v>65</v>
      </c>
      <c r="C38" s="42">
        <f>SUM(C21+C27)/C31</f>
        <v>0.007057920257279645</v>
      </c>
      <c r="D38" s="42">
        <f>SUM(D21+D27)/D31</f>
        <v>0.08088326316553768</v>
      </c>
      <c r="E38" s="42">
        <f>SUM(E21+E27)/E31</f>
        <v>0.11666294411123634</v>
      </c>
      <c r="F38" s="42">
        <f>(F21+F27)/F31</f>
        <v>0.13983721534396523</v>
      </c>
      <c r="G38" s="42">
        <f>(G21+G27)/G31</f>
        <v>0.12478838585605158</v>
      </c>
      <c r="H38" s="42">
        <f>(H21+H27)/H31</f>
        <v>0.11745734405828977</v>
      </c>
      <c r="I38" s="42">
        <f>(I21+I27)/I31</f>
        <v>0.031341130291295496</v>
      </c>
      <c r="J38" s="42">
        <f>(J21+J27)/J31</f>
        <v>0.0008082363428710759</v>
      </c>
    </row>
    <row r="40" spans="5:10" ht="12.75" hidden="1">
      <c r="E40" s="43">
        <f aca="true" t="shared" si="13" ref="E40:J40">E31+E12-E32-E21</f>
        <v>-220000</v>
      </c>
      <c r="F40" s="43">
        <f t="shared" si="13"/>
        <v>-360000</v>
      </c>
      <c r="G40" s="43">
        <f t="shared" si="13"/>
        <v>-360000</v>
      </c>
      <c r="H40" s="43">
        <f t="shared" si="13"/>
        <v>-184000</v>
      </c>
      <c r="I40" s="43">
        <f t="shared" si="13"/>
        <v>0</v>
      </c>
      <c r="J40" s="43">
        <f t="shared" si="13"/>
        <v>0</v>
      </c>
    </row>
  </sheetData>
  <mergeCells count="5">
    <mergeCell ref="A1:I1"/>
    <mergeCell ref="A4:A5"/>
    <mergeCell ref="B4:B5"/>
    <mergeCell ref="C4:C5"/>
    <mergeCell ref="D4:J4"/>
  </mergeCells>
  <printOptions/>
  <pageMargins left="1.5748031496062993" right="0.7874015748031497" top="0.5905511811023623" bottom="0.5905511811023623" header="0.5118110236220472" footer="0.5118110236220472"/>
  <pageSetup orientation="landscape" paperSize="9" scale="80" r:id="rId1"/>
  <headerFooter alignWithMargins="0">
    <oddHeader>&amp;L&amp;7Załącznik 
Do Uchwały Nr XXVI/237/2009
Rady Gminy Jedlnia-Letnisko
z dnia 5 czerwca 2009r.&amp;R&amp;7Załącznik Nr 10
do Uchwały Nr XXIII/188/2008 
Rady Gminy Jedlnia-Letnisko
z dnia 17.12.2008r.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</dc:creator>
  <cp:keywords/>
  <dc:description/>
  <cp:lastModifiedBy>YOUR</cp:lastModifiedBy>
  <dcterms:created xsi:type="dcterms:W3CDTF">2009-06-09T11:42:54Z</dcterms:created>
  <dcterms:modified xsi:type="dcterms:W3CDTF">2009-06-09T11:44:23Z</dcterms:modified>
  <cp:category/>
  <cp:version/>
  <cp:contentType/>
  <cp:contentStatus/>
</cp:coreProperties>
</file>